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67B3600A-A54D-43E4-9A86-D6D399D7D5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lość operacji 2020" sheetId="2" r:id="rId1"/>
    <sheet name="Arkusz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2" l="1"/>
  <c r="G30" i="2"/>
  <c r="H30" i="2"/>
  <c r="F30" i="2"/>
  <c r="E30" i="2"/>
  <c r="D36" i="3" l="1"/>
  <c r="F36" i="3"/>
  <c r="F33" i="3"/>
  <c r="D33" i="3"/>
  <c r="F32" i="3"/>
  <c r="D32" i="3"/>
  <c r="F31" i="3"/>
  <c r="D31" i="3"/>
  <c r="F29" i="3"/>
  <c r="H28" i="3"/>
  <c r="H27" i="3"/>
  <c r="H26" i="3"/>
  <c r="H25" i="3"/>
  <c r="H29" i="3" s="1"/>
  <c r="H30" i="3" s="1"/>
  <c r="N23" i="3"/>
  <c r="J23" i="3"/>
  <c r="L23" i="3" s="1"/>
  <c r="F17" i="3"/>
  <c r="F14" i="3"/>
  <c r="F15" i="3" s="1"/>
  <c r="J13" i="3"/>
  <c r="F11" i="3"/>
  <c r="H10" i="3"/>
  <c r="H9" i="3"/>
  <c r="H8" i="3"/>
  <c r="H7" i="3"/>
  <c r="H11" i="3" l="1"/>
  <c r="H12" i="3" s="1"/>
</calcChain>
</file>

<file path=xl/sharedStrings.xml><?xml version="1.0" encoding="utf-8"?>
<sst xmlns="http://schemas.openxmlformats.org/spreadsheetml/2006/main" count="86" uniqueCount="77">
  <si>
    <t>Lp</t>
  </si>
  <si>
    <t>Nazwa jednostki</t>
  </si>
  <si>
    <t>Dom Pomocy Społecznej w Mnichowie</t>
  </si>
  <si>
    <t>Liceum Ogólnokształcące w Jędrzejowie</t>
  </si>
  <si>
    <t>Muzeum im. Przypkowskich w Jędrzejowie</t>
  </si>
  <si>
    <t>Centrum Administracyjne Placówek dla Dzieci i Młodzieży w Nagłowicach</t>
  </si>
  <si>
    <t>Specjalny Ośrodek Szkolno Wychowawczy w Jędrzejowie</t>
  </si>
  <si>
    <t>Zarząd Dróg Powiatowych w Jędrzejowie</t>
  </si>
  <si>
    <t>Powiatowy Urząd Pracy w Jędrzejowie</t>
  </si>
  <si>
    <t>PCPR w Jędrzejowie</t>
  </si>
  <si>
    <t>Poradnia Psychologiczno-Pedagogiczna w Jędrzejowie</t>
  </si>
  <si>
    <t>Starostwo Powiatowe w Jędrzejowie</t>
  </si>
  <si>
    <t>Powiatowy Inspektorat Nadzoru Budowlanego w Jędrzejowie</t>
  </si>
  <si>
    <t>Komenda Powiatowa Państwowej Straży Pożarnej w Jędrzejowie</t>
  </si>
  <si>
    <t>Placówka Opiekuńczo-Wychowawcza typu Rodzinnego w Małogoszczu</t>
  </si>
  <si>
    <t>Placówka Opiekuńczo-Wychowawcza typu Rodzinnego  w Miąsowej</t>
  </si>
  <si>
    <t>Nr REGON</t>
  </si>
  <si>
    <t>ZSCKR w Krzelowie</t>
  </si>
  <si>
    <t>ZS w Wodzisławiu</t>
  </si>
  <si>
    <t>ZS nr 1 w Jędrzejowie</t>
  </si>
  <si>
    <t>ZS nr 2 w Jędrzejowie</t>
  </si>
  <si>
    <t>ZS w Sędziszowie</t>
  </si>
  <si>
    <t>000228424</t>
  </si>
  <si>
    <t>000195239</t>
  </si>
  <si>
    <t>299943379</t>
  </si>
  <si>
    <t>291175969</t>
  </si>
  <si>
    <t>292444006</t>
  </si>
  <si>
    <t>000181036</t>
  </si>
  <si>
    <t>290339216</t>
  </si>
  <si>
    <t>291144911</t>
  </si>
  <si>
    <t>291086190</t>
  </si>
  <si>
    <t>001014406</t>
  </si>
  <si>
    <t>000029268</t>
  </si>
  <si>
    <t>291019270</t>
  </si>
  <si>
    <t>291030260</t>
  </si>
  <si>
    <t>290707849</t>
  </si>
  <si>
    <t>292405176</t>
  </si>
  <si>
    <t>292844622</t>
  </si>
  <si>
    <t>291199059</t>
  </si>
  <si>
    <t>Pekao</t>
  </si>
  <si>
    <t>Socjalizacyjna Placówka Opiekuńczo-Wychowawcza Nr 1 w Nagłowicach</t>
  </si>
  <si>
    <t>260787702</t>
  </si>
  <si>
    <t>Socjalizacyjna Placówka Opiekuńczo-Wychowawcza Nr 2 w Nagłowicach</t>
  </si>
  <si>
    <t>260787719</t>
  </si>
  <si>
    <t>Socjalizacyjna Placówka Opiekuńczo-Wychowawcza Nr 3 w Nagłowicach</t>
  </si>
  <si>
    <t>260787725</t>
  </si>
  <si>
    <t xml:space="preserve">Placówka Opiekuńczo-Wychowawcza Typu Socjalizacyjnego z Miejscami Interwencyjnymi Nr 4 w </t>
  </si>
  <si>
    <t>260787731</t>
  </si>
  <si>
    <t xml:space="preserve">Placówka Opiekuńczo-Wychowawcza Typu Socjalizacyjnego z Miejscami Interwencyjnymi Nr 5 w </t>
  </si>
  <si>
    <t>260787748</t>
  </si>
  <si>
    <t>kapitał</t>
  </si>
  <si>
    <t>dni zadłużenia</t>
  </si>
  <si>
    <t xml:space="preserve">oprocent  </t>
  </si>
  <si>
    <t xml:space="preserve">odsetki </t>
  </si>
  <si>
    <t xml:space="preserve">11 250 zł. + 9 000 zł. + 50 176 zł.+ 2 734,60 zł. + 2 510 zł. + 15 000 zł. + 100 000 zł. </t>
  </si>
  <si>
    <t>na 4 miesiące</t>
  </si>
  <si>
    <t>w ciągu 1 roku</t>
  </si>
  <si>
    <t>na 1 rok</t>
  </si>
  <si>
    <t>na 5 lat</t>
  </si>
  <si>
    <t>marża</t>
  </si>
  <si>
    <t>Wibor 1M</t>
  </si>
  <si>
    <t>BS Jów</t>
  </si>
  <si>
    <t>BS Kce</t>
  </si>
  <si>
    <t>szacunek 2020</t>
  </si>
  <si>
    <t>Powiat Jędrzejowski</t>
  </si>
  <si>
    <t>Osoby trzecie</t>
  </si>
  <si>
    <t>291009366</t>
  </si>
  <si>
    <t>średnie miesięczne saldo na rachunkach w ostatnim kwartale
(I-III)</t>
  </si>
  <si>
    <t>291168432</t>
  </si>
  <si>
    <t>260411180</t>
  </si>
  <si>
    <t>Brak - rachunki bankowe funkcjonują na regonie Starostwa</t>
  </si>
  <si>
    <t>W bieżącym roku brak wpłat realizowanych przez osoby trzecie</t>
  </si>
  <si>
    <t>ilość wypłat gotówkowych w przeciągu 3 miesięcy
(II-IV)</t>
  </si>
  <si>
    <t>wysokość wypłat gotówkowych w przeciągu 3 miesięcy
(II-IV)</t>
  </si>
  <si>
    <t xml:space="preserve">ilość wpłat gotówkowych w przeciągu 3 miesięcy
(II-IV) </t>
  </si>
  <si>
    <t>wysokość wpłat gotówkowych w przeciągu 3 miesięcy
(II-IV)</t>
  </si>
  <si>
    <t>Zestawienie sald wpłat i wypłat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</si>
</sst>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2" fillId="0" borderId="1" xfId="0" applyNumberFormat="1" applyFont="1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/>
    </xf>
    <xf numFmtId="3" fontId="5" fillId="0" borderId="1" xfId="0" applyNumberFormat="1" applyFont="1" applyBorder="1"/>
    <xf numFmtId="0" fontId="0" fillId="0" borderId="0" xfId="0" applyFont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0" borderId="0" xfId="0" applyNumberFormat="1" applyFont="1"/>
    <xf numFmtId="49" fontId="2" fillId="0" borderId="4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/>
    <xf numFmtId="0" fontId="2" fillId="0" borderId="1" xfId="0" applyFont="1" applyBorder="1" applyAlignment="1">
      <alignment wrapText="1"/>
    </xf>
    <xf numFmtId="4" fontId="3" fillId="0" borderId="0" xfId="0" applyNumberFormat="1" applyFont="1"/>
    <xf numFmtId="164" fontId="0" fillId="0" borderId="0" xfId="0" applyNumberFormat="1"/>
    <xf numFmtId="0" fontId="9" fillId="0" borderId="1" xfId="0" applyFont="1" applyBorder="1"/>
    <xf numFmtId="4" fontId="0" fillId="0" borderId="0" xfId="0" applyNumberFormat="1"/>
    <xf numFmtId="4" fontId="0" fillId="0" borderId="1" xfId="0" applyNumberFormat="1" applyBorder="1"/>
    <xf numFmtId="2" fontId="0" fillId="0" borderId="0" xfId="0" applyNumberFormat="1"/>
    <xf numFmtId="10" fontId="0" fillId="0" borderId="0" xfId="0" applyNumberFormat="1"/>
    <xf numFmtId="0" fontId="8" fillId="0" borderId="0" xfId="0" applyFont="1"/>
    <xf numFmtId="4" fontId="8" fillId="0" borderId="0" xfId="0" applyNumberFormat="1" applyFont="1"/>
    <xf numFmtId="0" fontId="8" fillId="0" borderId="1" xfId="0" applyFont="1" applyBorder="1"/>
    <xf numFmtId="4" fontId="10" fillId="0" borderId="0" xfId="0" applyNumberFormat="1" applyFont="1"/>
    <xf numFmtId="0" fontId="11" fillId="0" borderId="0" xfId="0" applyFont="1"/>
    <xf numFmtId="0" fontId="11" fillId="0" borderId="1" xfId="0" applyFont="1" applyBorder="1"/>
    <xf numFmtId="0" fontId="0" fillId="0" borderId="1" xfId="0" applyBorder="1"/>
    <xf numFmtId="10" fontId="11" fillId="0" borderId="1" xfId="0" applyNumberFormat="1" applyFont="1" applyBorder="1"/>
    <xf numFmtId="4" fontId="11" fillId="4" borderId="1" xfId="0" applyNumberFormat="1" applyFont="1" applyFill="1" applyBorder="1"/>
    <xf numFmtId="0" fontId="12" fillId="0" borderId="0" xfId="0" applyFont="1"/>
    <xf numFmtId="0" fontId="13" fillId="0" borderId="1" xfId="0" applyFont="1" applyBorder="1" applyAlignment="1">
      <alignment wrapText="1"/>
    </xf>
    <xf numFmtId="0" fontId="12" fillId="0" borderId="1" xfId="0" applyFont="1" applyBorder="1"/>
    <xf numFmtId="10" fontId="12" fillId="0" borderId="1" xfId="0" applyNumberFormat="1" applyFont="1" applyBorder="1"/>
    <xf numFmtId="4" fontId="13" fillId="0" borderId="1" xfId="0" applyNumberFormat="1" applyFont="1" applyBorder="1"/>
    <xf numFmtId="4" fontId="4" fillId="0" borderId="0" xfId="0" applyNumberFormat="1" applyFont="1"/>
    <xf numFmtId="3" fontId="2" fillId="0" borderId="4" xfId="0" applyNumberFormat="1" applyFont="1" applyBorder="1"/>
    <xf numFmtId="0" fontId="4" fillId="2" borderId="4" xfId="0" applyFont="1" applyFill="1" applyBorder="1"/>
    <xf numFmtId="0" fontId="2" fillId="0" borderId="4" xfId="0" applyFont="1" applyBorder="1" applyAlignment="1">
      <alignment vertical="top" wrapText="1"/>
    </xf>
    <xf numFmtId="0" fontId="1" fillId="0" borderId="6" xfId="0" applyFont="1" applyFill="1" applyBorder="1" applyAlignment="1">
      <alignment horizontal="right" vertical="top"/>
    </xf>
    <xf numFmtId="3" fontId="1" fillId="0" borderId="5" xfId="0" applyNumberFormat="1" applyFont="1" applyFill="1" applyBorder="1"/>
    <xf numFmtId="4" fontId="1" fillId="0" borderId="3" xfId="0" applyNumberFormat="1" applyFont="1" applyFill="1" applyBorder="1"/>
    <xf numFmtId="0" fontId="15" fillId="2" borderId="1" xfId="0" applyFont="1" applyFill="1" applyBorder="1"/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vertical="top" wrapText="1"/>
    </xf>
    <xf numFmtId="3" fontId="5" fillId="0" borderId="4" xfId="0" applyNumberFormat="1" applyFont="1" applyBorder="1"/>
    <xf numFmtId="0" fontId="16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3" fontId="6" fillId="3" borderId="4" xfId="0" applyNumberFormat="1" applyFont="1" applyFill="1" applyBorder="1"/>
    <xf numFmtId="4" fontId="6" fillId="3" borderId="4" xfId="0" applyNumberFormat="1" applyFont="1" applyFill="1" applyBorder="1"/>
    <xf numFmtId="4" fontId="6" fillId="0" borderId="4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tabSelected="1" zoomScaleNormal="100" workbookViewId="0">
      <selection activeCell="H30" sqref="A1:H30"/>
    </sheetView>
  </sheetViews>
  <sheetFormatPr defaultRowHeight="15" x14ac:dyDescent="0.25"/>
  <cols>
    <col min="1" max="1" width="9.140625" style="9"/>
    <col min="2" max="2" width="37.7109375" style="10" customWidth="1"/>
    <col min="3" max="3" width="13.7109375" style="10" customWidth="1"/>
    <col min="4" max="4" width="15.5703125" style="5" customWidth="1"/>
    <col min="5" max="5" width="17.28515625" style="5" customWidth="1"/>
    <col min="6" max="6" width="13.42578125" style="5" customWidth="1"/>
    <col min="7" max="7" width="17.28515625" style="5" customWidth="1"/>
    <col min="8" max="8" width="18.28515625" style="5" customWidth="1"/>
    <col min="9" max="9" width="13.140625" style="15" customWidth="1"/>
    <col min="10" max="12" width="9.140625" style="15"/>
  </cols>
  <sheetData>
    <row r="1" spans="1:12" ht="15.75" x14ac:dyDescent="0.25">
      <c r="B1" s="16" t="s">
        <v>76</v>
      </c>
      <c r="C1" s="16"/>
      <c r="D1" s="2"/>
      <c r="E1" s="2"/>
      <c r="F1" s="2"/>
      <c r="G1" s="2"/>
      <c r="H1" s="2"/>
    </row>
    <row r="2" spans="1:12" ht="29.25" customHeight="1" x14ac:dyDescent="0.25">
      <c r="A2" s="8"/>
      <c r="B2" s="17"/>
      <c r="C2" s="18"/>
      <c r="D2" s="2"/>
      <c r="E2" s="2"/>
      <c r="F2" s="2"/>
      <c r="G2" s="2"/>
      <c r="H2" s="2"/>
    </row>
    <row r="3" spans="1:12" ht="116.25" customHeight="1" x14ac:dyDescent="0.25">
      <c r="A3" s="19" t="s">
        <v>0</v>
      </c>
      <c r="B3" s="19" t="s">
        <v>1</v>
      </c>
      <c r="C3" s="19" t="s">
        <v>16</v>
      </c>
      <c r="D3" s="19" t="s">
        <v>72</v>
      </c>
      <c r="E3" s="19" t="s">
        <v>73</v>
      </c>
      <c r="F3" s="19" t="s">
        <v>74</v>
      </c>
      <c r="G3" s="19" t="s">
        <v>75</v>
      </c>
      <c r="H3" s="20" t="s">
        <v>67</v>
      </c>
    </row>
    <row r="4" spans="1:12" ht="15.75" x14ac:dyDescent="0.25">
      <c r="A4" s="6">
        <v>1</v>
      </c>
      <c r="B4" s="3" t="s">
        <v>2</v>
      </c>
      <c r="C4" s="11" t="s">
        <v>68</v>
      </c>
      <c r="D4" s="1">
        <v>14</v>
      </c>
      <c r="E4" s="1">
        <v>90000</v>
      </c>
      <c r="F4" s="1">
        <v>3</v>
      </c>
      <c r="G4" s="1">
        <v>28000</v>
      </c>
      <c r="H4" s="1">
        <v>2399090</v>
      </c>
      <c r="L4"/>
    </row>
    <row r="5" spans="1:12" ht="15.75" x14ac:dyDescent="0.25">
      <c r="A5" s="6">
        <v>2</v>
      </c>
      <c r="B5" s="4" t="s">
        <v>3</v>
      </c>
      <c r="C5" s="12" t="s">
        <v>22</v>
      </c>
      <c r="D5" s="14">
        <v>1</v>
      </c>
      <c r="E5" s="14">
        <v>1000</v>
      </c>
      <c r="F5" s="14">
        <v>2</v>
      </c>
      <c r="G5" s="14">
        <v>1400</v>
      </c>
      <c r="H5" s="1">
        <v>43065</v>
      </c>
    </row>
    <row r="6" spans="1:12" ht="31.5" x14ac:dyDescent="0.25">
      <c r="A6" s="6">
        <v>3</v>
      </c>
      <c r="B6" s="4" t="s">
        <v>4</v>
      </c>
      <c r="C6" s="12" t="s">
        <v>38</v>
      </c>
      <c r="D6" s="21">
        <v>0</v>
      </c>
      <c r="E6" s="1">
        <v>0</v>
      </c>
      <c r="F6" s="1">
        <v>3</v>
      </c>
      <c r="G6" s="1">
        <v>4500</v>
      </c>
      <c r="H6" s="1">
        <v>35000</v>
      </c>
    </row>
    <row r="7" spans="1:12" ht="31.5" x14ac:dyDescent="0.25">
      <c r="A7" s="6">
        <v>4</v>
      </c>
      <c r="B7" s="4" t="s">
        <v>5</v>
      </c>
      <c r="C7" s="12" t="s">
        <v>69</v>
      </c>
      <c r="D7" s="1">
        <v>5</v>
      </c>
      <c r="E7" s="1">
        <v>12000</v>
      </c>
      <c r="F7" s="1">
        <v>1</v>
      </c>
      <c r="G7" s="1">
        <v>4000</v>
      </c>
      <c r="H7" s="1">
        <v>11300</v>
      </c>
    </row>
    <row r="8" spans="1:12" ht="31.5" x14ac:dyDescent="0.25">
      <c r="A8" s="6">
        <v>5</v>
      </c>
      <c r="B8" s="28" t="s">
        <v>40</v>
      </c>
      <c r="C8" s="12" t="s">
        <v>41</v>
      </c>
      <c r="D8" s="1">
        <v>3</v>
      </c>
      <c r="E8" s="1">
        <v>80</v>
      </c>
      <c r="F8" s="1">
        <v>0</v>
      </c>
      <c r="G8" s="1">
        <v>0</v>
      </c>
      <c r="H8" s="51">
        <v>2660</v>
      </c>
    </row>
    <row r="9" spans="1:12" ht="31.5" x14ac:dyDescent="0.25">
      <c r="A9" s="6">
        <v>6</v>
      </c>
      <c r="B9" s="28" t="s">
        <v>42</v>
      </c>
      <c r="C9" s="12" t="s">
        <v>43</v>
      </c>
      <c r="D9" s="1">
        <v>3</v>
      </c>
      <c r="E9" s="1">
        <v>1300</v>
      </c>
      <c r="F9" s="1">
        <v>0</v>
      </c>
      <c r="G9" s="1">
        <v>0</v>
      </c>
      <c r="H9" s="51">
        <v>7154</v>
      </c>
    </row>
    <row r="10" spans="1:12" ht="31.5" x14ac:dyDescent="0.25">
      <c r="A10" s="6">
        <v>7</v>
      </c>
      <c r="B10" s="28" t="s">
        <v>44</v>
      </c>
      <c r="C10" s="12" t="s">
        <v>45</v>
      </c>
      <c r="D10" s="1">
        <v>3</v>
      </c>
      <c r="E10" s="1">
        <v>1400</v>
      </c>
      <c r="F10" s="1">
        <v>0</v>
      </c>
      <c r="G10" s="1">
        <v>0</v>
      </c>
      <c r="H10" s="51">
        <v>8677</v>
      </c>
    </row>
    <row r="11" spans="1:12" ht="47.25" x14ac:dyDescent="0.25">
      <c r="A11" s="6">
        <v>8</v>
      </c>
      <c r="B11" s="28" t="s">
        <v>46</v>
      </c>
      <c r="C11" s="12" t="s">
        <v>47</v>
      </c>
      <c r="D11" s="1">
        <v>3</v>
      </c>
      <c r="E11" s="1">
        <v>1100</v>
      </c>
      <c r="F11" s="1">
        <v>0</v>
      </c>
      <c r="G11" s="1">
        <v>0</v>
      </c>
      <c r="H11" s="51">
        <v>12086</v>
      </c>
    </row>
    <row r="12" spans="1:12" ht="47.25" x14ac:dyDescent="0.25">
      <c r="A12" s="6">
        <v>9</v>
      </c>
      <c r="B12" s="28" t="s">
        <v>48</v>
      </c>
      <c r="C12" s="12" t="s">
        <v>49</v>
      </c>
      <c r="D12" s="1">
        <v>3</v>
      </c>
      <c r="E12" s="1">
        <v>4700</v>
      </c>
      <c r="F12" s="1">
        <v>0</v>
      </c>
      <c r="G12" s="1">
        <v>0</v>
      </c>
      <c r="H12" s="51">
        <v>9170</v>
      </c>
    </row>
    <row r="13" spans="1:12" ht="31.5" x14ac:dyDescent="0.25">
      <c r="A13" s="6">
        <v>10</v>
      </c>
      <c r="B13" s="4" t="s">
        <v>6</v>
      </c>
      <c r="C13" s="12" t="s">
        <v>23</v>
      </c>
      <c r="D13" s="1">
        <v>8</v>
      </c>
      <c r="E13" s="1">
        <v>82000</v>
      </c>
      <c r="F13" s="1">
        <v>12</v>
      </c>
      <c r="G13" s="1">
        <v>13000</v>
      </c>
      <c r="H13" s="1">
        <v>90361</v>
      </c>
    </row>
    <row r="14" spans="1:12" ht="21" customHeight="1" x14ac:dyDescent="0.25">
      <c r="A14" s="6">
        <v>11</v>
      </c>
      <c r="B14" s="4" t="s">
        <v>7</v>
      </c>
      <c r="C14" s="12" t="s">
        <v>24</v>
      </c>
      <c r="D14" s="1">
        <v>4</v>
      </c>
      <c r="E14" s="1">
        <v>8300</v>
      </c>
      <c r="F14" s="1">
        <v>10</v>
      </c>
      <c r="G14" s="1">
        <v>3000</v>
      </c>
      <c r="H14" s="1">
        <v>212794</v>
      </c>
    </row>
    <row r="15" spans="1:12" ht="15.75" x14ac:dyDescent="0.25">
      <c r="A15" s="6">
        <v>12</v>
      </c>
      <c r="B15" s="4" t="s">
        <v>17</v>
      </c>
      <c r="C15" s="12" t="s">
        <v>25</v>
      </c>
      <c r="D15" s="1">
        <v>16</v>
      </c>
      <c r="E15" s="1">
        <v>199000</v>
      </c>
      <c r="F15" s="1">
        <v>13</v>
      </c>
      <c r="G15" s="1">
        <v>31000</v>
      </c>
      <c r="H15" s="1">
        <v>86223</v>
      </c>
    </row>
    <row r="16" spans="1:12" ht="15.75" x14ac:dyDescent="0.25">
      <c r="A16" s="6">
        <v>13</v>
      </c>
      <c r="B16" s="4" t="s">
        <v>18</v>
      </c>
      <c r="C16" s="12" t="s">
        <v>26</v>
      </c>
      <c r="D16" s="14">
        <v>1</v>
      </c>
      <c r="E16" s="14">
        <v>225</v>
      </c>
      <c r="F16" s="14">
        <v>7</v>
      </c>
      <c r="G16" s="14">
        <v>11</v>
      </c>
      <c r="H16" s="14">
        <v>38645</v>
      </c>
    </row>
    <row r="17" spans="1:18" ht="15.75" x14ac:dyDescent="0.25">
      <c r="A17" s="6">
        <v>14</v>
      </c>
      <c r="B17" s="4" t="s">
        <v>19</v>
      </c>
      <c r="C17" s="12" t="s">
        <v>28</v>
      </c>
      <c r="D17" s="1">
        <v>0</v>
      </c>
      <c r="E17" s="1">
        <v>0</v>
      </c>
      <c r="F17" s="1">
        <v>2</v>
      </c>
      <c r="G17" s="1">
        <v>79</v>
      </c>
      <c r="H17" s="1">
        <v>210043</v>
      </c>
    </row>
    <row r="18" spans="1:18" ht="15.75" x14ac:dyDescent="0.25">
      <c r="A18" s="6">
        <v>15</v>
      </c>
      <c r="B18" s="4" t="s">
        <v>20</v>
      </c>
      <c r="C18" s="12" t="s">
        <v>27</v>
      </c>
      <c r="D18" s="1">
        <v>0</v>
      </c>
      <c r="E18" s="1">
        <v>0</v>
      </c>
      <c r="F18" s="1">
        <v>16</v>
      </c>
      <c r="G18" s="1">
        <v>13200</v>
      </c>
      <c r="H18" s="1">
        <v>144649</v>
      </c>
    </row>
    <row r="19" spans="1:18" ht="15.75" x14ac:dyDescent="0.25">
      <c r="A19" s="7">
        <v>16</v>
      </c>
      <c r="B19" s="4" t="s">
        <v>8</v>
      </c>
      <c r="C19" s="12" t="s">
        <v>29</v>
      </c>
      <c r="D19" s="1">
        <v>3</v>
      </c>
      <c r="E19" s="1">
        <v>3000</v>
      </c>
      <c r="F19" s="1">
        <v>0</v>
      </c>
      <c r="G19" s="1">
        <v>0</v>
      </c>
      <c r="H19" s="1">
        <v>2567774</v>
      </c>
    </row>
    <row r="20" spans="1:18" ht="15.75" x14ac:dyDescent="0.25">
      <c r="A20" s="7">
        <v>17</v>
      </c>
      <c r="B20" s="4" t="s">
        <v>9</v>
      </c>
      <c r="C20" s="12" t="s">
        <v>30</v>
      </c>
      <c r="D20" s="1">
        <v>0</v>
      </c>
      <c r="E20" s="1">
        <v>0</v>
      </c>
      <c r="F20" s="1">
        <v>0</v>
      </c>
      <c r="G20" s="1">
        <v>0</v>
      </c>
      <c r="H20" s="1">
        <v>48708</v>
      </c>
    </row>
    <row r="21" spans="1:18" ht="31.5" x14ac:dyDescent="0.25">
      <c r="A21" s="7">
        <v>18</v>
      </c>
      <c r="B21" s="4" t="s">
        <v>10</v>
      </c>
      <c r="C21" s="12" t="s">
        <v>31</v>
      </c>
      <c r="D21" s="1">
        <v>0</v>
      </c>
      <c r="E21" s="1">
        <v>0</v>
      </c>
      <c r="F21" s="1">
        <v>0</v>
      </c>
      <c r="G21" s="1">
        <v>0</v>
      </c>
      <c r="H21" s="1">
        <v>29706</v>
      </c>
    </row>
    <row r="22" spans="1:18" ht="15.75" x14ac:dyDescent="0.25">
      <c r="A22" s="7">
        <v>19</v>
      </c>
      <c r="B22" s="4" t="s">
        <v>21</v>
      </c>
      <c r="C22" s="12" t="s">
        <v>32</v>
      </c>
      <c r="D22" s="1">
        <v>0</v>
      </c>
      <c r="E22" s="1">
        <v>0</v>
      </c>
      <c r="F22" s="1">
        <v>0</v>
      </c>
      <c r="G22" s="1">
        <v>0</v>
      </c>
      <c r="H22" s="1">
        <v>58179</v>
      </c>
    </row>
    <row r="23" spans="1:18" ht="15.75" x14ac:dyDescent="0.25">
      <c r="A23" s="27">
        <v>20</v>
      </c>
      <c r="B23" s="4" t="s">
        <v>11</v>
      </c>
      <c r="C23" s="13" t="s">
        <v>33</v>
      </c>
      <c r="D23" s="1">
        <v>17</v>
      </c>
      <c r="E23" s="1">
        <v>31600</v>
      </c>
      <c r="F23" s="1">
        <v>132</v>
      </c>
      <c r="G23" s="1">
        <v>322400</v>
      </c>
      <c r="H23" s="1">
        <v>11372354</v>
      </c>
    </row>
    <row r="24" spans="1:18" ht="31.5" x14ac:dyDescent="0.25">
      <c r="A24" s="27">
        <v>21</v>
      </c>
      <c r="B24" s="4" t="s">
        <v>12</v>
      </c>
      <c r="C24" s="12" t="s">
        <v>34</v>
      </c>
      <c r="D24" s="1">
        <v>0</v>
      </c>
      <c r="E24" s="1">
        <v>0</v>
      </c>
      <c r="F24" s="1">
        <v>0</v>
      </c>
      <c r="G24" s="1">
        <v>0</v>
      </c>
      <c r="H24" s="1">
        <v>43598</v>
      </c>
    </row>
    <row r="25" spans="1:18" ht="31.5" x14ac:dyDescent="0.25">
      <c r="A25" s="27">
        <v>22</v>
      </c>
      <c r="B25" s="4" t="s">
        <v>13</v>
      </c>
      <c r="C25" s="12" t="s">
        <v>35</v>
      </c>
      <c r="D25" s="1">
        <v>5</v>
      </c>
      <c r="E25" s="1">
        <v>5500</v>
      </c>
      <c r="F25" s="1">
        <v>1</v>
      </c>
      <c r="G25" s="1">
        <v>1200</v>
      </c>
      <c r="H25" s="1">
        <v>274768</v>
      </c>
    </row>
    <row r="26" spans="1:18" ht="31.5" x14ac:dyDescent="0.25">
      <c r="A26" s="27">
        <v>23</v>
      </c>
      <c r="B26" s="4" t="s">
        <v>14</v>
      </c>
      <c r="C26" s="12" t="s">
        <v>36</v>
      </c>
      <c r="D26" s="1">
        <v>6</v>
      </c>
      <c r="E26" s="1">
        <v>21000</v>
      </c>
      <c r="F26" s="1">
        <v>0</v>
      </c>
      <c r="G26" s="1">
        <v>0</v>
      </c>
      <c r="H26" s="1">
        <v>12528</v>
      </c>
    </row>
    <row r="27" spans="1:18" ht="31.5" x14ac:dyDescent="0.25">
      <c r="A27" s="52">
        <v>24</v>
      </c>
      <c r="B27" s="53" t="s">
        <v>15</v>
      </c>
      <c r="C27" s="22" t="s">
        <v>37</v>
      </c>
      <c r="D27" s="1">
        <v>0</v>
      </c>
      <c r="E27" s="1">
        <v>0</v>
      </c>
      <c r="F27" s="1">
        <v>0</v>
      </c>
      <c r="G27" s="1">
        <v>0</v>
      </c>
      <c r="H27" s="1">
        <v>3982</v>
      </c>
    </row>
    <row r="28" spans="1:18" s="62" customFormat="1" ht="78.75" x14ac:dyDescent="0.25">
      <c r="A28" s="57">
        <v>25</v>
      </c>
      <c r="B28" s="58" t="s">
        <v>64</v>
      </c>
      <c r="C28" s="59" t="s">
        <v>66</v>
      </c>
      <c r="D28" s="60" t="s">
        <v>70</v>
      </c>
      <c r="E28" s="61"/>
      <c r="F28" s="61"/>
      <c r="G28" s="61"/>
      <c r="H28" s="61"/>
      <c r="R28" s="8"/>
    </row>
    <row r="29" spans="1:18" s="62" customFormat="1" ht="95.25" thickBot="1" x14ac:dyDescent="0.3">
      <c r="A29" s="63">
        <v>26</v>
      </c>
      <c r="B29" s="64" t="s">
        <v>65</v>
      </c>
      <c r="C29" s="65" t="s">
        <v>71</v>
      </c>
      <c r="D29" s="66"/>
      <c r="E29" s="67"/>
      <c r="F29" s="66"/>
      <c r="G29" s="67"/>
      <c r="H29" s="68"/>
    </row>
    <row r="30" spans="1:18" s="25" customFormat="1" ht="17.25" customHeight="1" thickBot="1" x14ac:dyDescent="0.3">
      <c r="A30" s="8"/>
      <c r="B30" s="24"/>
      <c r="C30" s="54"/>
      <c r="D30" s="55">
        <f>SUM(D4:D29)</f>
        <v>95</v>
      </c>
      <c r="E30" s="56">
        <f>SUM(E4:E29)</f>
        <v>462205</v>
      </c>
      <c r="F30" s="55">
        <f>SUM(F4:F29)</f>
        <v>202</v>
      </c>
      <c r="G30" s="56">
        <f>SUM(G4:G29)</f>
        <v>421790</v>
      </c>
      <c r="H30" s="56">
        <f>SUM(H4:H29)</f>
        <v>17722514</v>
      </c>
    </row>
    <row r="31" spans="1:18" ht="43.5" customHeight="1" x14ac:dyDescent="0.25">
      <c r="E31" s="23"/>
      <c r="F31" s="23"/>
      <c r="G31" s="23"/>
    </row>
    <row r="32" spans="1:18" x14ac:dyDescent="0.25">
      <c r="D32" s="26"/>
      <c r="E32" s="29"/>
      <c r="F32" s="29"/>
      <c r="G32" s="29"/>
    </row>
    <row r="34" spans="4:7" x14ac:dyDescent="0.25">
      <c r="F34" s="29"/>
    </row>
    <row r="36" spans="4:7" x14ac:dyDescent="0.25">
      <c r="E36" s="50"/>
      <c r="F36" s="50"/>
      <c r="G36" s="50"/>
    </row>
    <row r="37" spans="4:7" x14ac:dyDescent="0.25">
      <c r="D37" s="26"/>
      <c r="E37" s="29"/>
      <c r="F37" s="29"/>
      <c r="G37" s="29"/>
    </row>
    <row r="39" spans="4:7" x14ac:dyDescent="0.25">
      <c r="F39" s="29"/>
    </row>
    <row r="40" spans="4:7" x14ac:dyDescent="0.25">
      <c r="F40" s="9"/>
      <c r="G40" s="9"/>
    </row>
    <row r="41" spans="4:7" x14ac:dyDescent="0.25">
      <c r="G41" s="29"/>
    </row>
    <row r="43" spans="4:7" x14ac:dyDescent="0.25">
      <c r="F43" s="29"/>
    </row>
    <row r="45" spans="4:7" x14ac:dyDescent="0.25">
      <c r="F45" s="29"/>
    </row>
    <row r="46" spans="4:7" x14ac:dyDescent="0.25">
      <c r="F46" s="29"/>
    </row>
  </sheetData>
  <phoneticPr fontId="14" type="noConversion"/>
  <pageMargins left="0.7" right="0.7" top="0.75" bottom="0.75" header="0.3" footer="0.3"/>
  <pageSetup paperSize="9" scale="6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N37"/>
  <sheetViews>
    <sheetView topLeftCell="A7" workbookViewId="0">
      <selection activeCell="F36" sqref="F36"/>
    </sheetView>
  </sheetViews>
  <sheetFormatPr defaultRowHeight="15" x14ac:dyDescent="0.25"/>
  <cols>
    <col min="5" max="5" width="12.5703125" customWidth="1"/>
    <col min="6" max="6" width="9.42578125" customWidth="1"/>
    <col min="8" max="8" width="12.5703125" customWidth="1"/>
    <col min="10" max="10" width="11" customWidth="1"/>
  </cols>
  <sheetData>
    <row r="5" spans="4:11" x14ac:dyDescent="0.25">
      <c r="G5" s="30">
        <v>2.5000000000000001E-2</v>
      </c>
    </row>
    <row r="6" spans="4:11" ht="15.75" x14ac:dyDescent="0.25">
      <c r="E6" s="31" t="s">
        <v>50</v>
      </c>
      <c r="F6" s="31" t="s">
        <v>51</v>
      </c>
      <c r="G6" s="31" t="s">
        <v>52</v>
      </c>
      <c r="H6" s="31" t="s">
        <v>53</v>
      </c>
      <c r="J6" s="32">
        <v>11250</v>
      </c>
      <c r="K6" s="2" t="s">
        <v>54</v>
      </c>
    </row>
    <row r="7" spans="4:11" x14ac:dyDescent="0.25">
      <c r="D7" t="s">
        <v>55</v>
      </c>
      <c r="E7" s="32">
        <v>3000000</v>
      </c>
      <c r="F7">
        <v>30</v>
      </c>
      <c r="G7">
        <v>2.5000000000000001E-2</v>
      </c>
      <c r="H7" s="32">
        <f>(E7*G7*F7)/365</f>
        <v>6164.3835616438355</v>
      </c>
      <c r="J7" s="32">
        <v>9000</v>
      </c>
    </row>
    <row r="8" spans="4:11" x14ac:dyDescent="0.25">
      <c r="D8" t="s">
        <v>56</v>
      </c>
      <c r="E8" s="32">
        <v>3000000</v>
      </c>
      <c r="F8">
        <v>30</v>
      </c>
      <c r="G8">
        <v>2.5000000000000001E-2</v>
      </c>
      <c r="H8" s="32">
        <f>(E8*G8*F8)/365</f>
        <v>6164.3835616438355</v>
      </c>
      <c r="J8" s="32">
        <v>50176</v>
      </c>
    </row>
    <row r="9" spans="4:11" x14ac:dyDescent="0.25">
      <c r="E9" s="32">
        <v>3000000</v>
      </c>
      <c r="F9">
        <v>30</v>
      </c>
      <c r="G9">
        <v>2.5000000000000001E-2</v>
      </c>
      <c r="H9" s="32">
        <f>(E9*G9*F9)/365</f>
        <v>6164.3835616438355</v>
      </c>
      <c r="J9" s="32">
        <v>2734.6</v>
      </c>
    </row>
    <row r="10" spans="4:11" x14ac:dyDescent="0.25">
      <c r="E10" s="32">
        <v>3000000</v>
      </c>
      <c r="F10">
        <v>30</v>
      </c>
      <c r="G10">
        <v>2.5000000000000001E-2</v>
      </c>
      <c r="H10" s="32">
        <f>(E10*G10*F10)/365</f>
        <v>6164.3835616438355</v>
      </c>
      <c r="J10" s="32">
        <v>2510</v>
      </c>
    </row>
    <row r="11" spans="4:11" x14ac:dyDescent="0.25">
      <c r="F11">
        <f>SUM(F7:F10)</f>
        <v>120</v>
      </c>
      <c r="G11" t="s">
        <v>57</v>
      </c>
      <c r="H11" s="33">
        <f>SUM(H7:H10)</f>
        <v>24657.534246575342</v>
      </c>
      <c r="J11" s="32">
        <v>15000</v>
      </c>
    </row>
    <row r="12" spans="4:11" x14ac:dyDescent="0.25">
      <c r="G12" t="s">
        <v>58</v>
      </c>
      <c r="H12" s="33">
        <f>H11*5</f>
        <v>123287.67123287672</v>
      </c>
      <c r="J12" s="32">
        <v>100000</v>
      </c>
    </row>
    <row r="13" spans="4:11" x14ac:dyDescent="0.25">
      <c r="E13" s="32"/>
      <c r="J13" s="33">
        <f>SUM(J6:J12)</f>
        <v>190670.6</v>
      </c>
    </row>
    <row r="14" spans="4:11" x14ac:dyDescent="0.25">
      <c r="F14" s="34">
        <f>(E7*F7*G7)/365</f>
        <v>6164.3835616438355</v>
      </c>
      <c r="J14" s="32"/>
    </row>
    <row r="15" spans="4:11" x14ac:dyDescent="0.25">
      <c r="F15" s="34">
        <f>F14*4</f>
        <v>24657.534246575342</v>
      </c>
    </row>
    <row r="16" spans="4:11" x14ac:dyDescent="0.25">
      <c r="J16" s="32">
        <v>12125</v>
      </c>
    </row>
    <row r="17" spans="2:14" x14ac:dyDescent="0.25">
      <c r="F17" s="34">
        <f>(E7*600*G7)/365</f>
        <v>123287.67123287672</v>
      </c>
      <c r="J17" s="32">
        <v>9700</v>
      </c>
    </row>
    <row r="18" spans="2:14" x14ac:dyDescent="0.25">
      <c r="J18" s="32">
        <v>52792</v>
      </c>
    </row>
    <row r="19" spans="2:14" x14ac:dyDescent="0.25">
      <c r="J19" s="32">
        <v>2983.2</v>
      </c>
    </row>
    <row r="20" spans="2:14" x14ac:dyDescent="0.25">
      <c r="J20" s="32">
        <v>2510</v>
      </c>
    </row>
    <row r="21" spans="2:14" x14ac:dyDescent="0.25">
      <c r="J21" s="32">
        <v>15000</v>
      </c>
    </row>
    <row r="22" spans="2:14" x14ac:dyDescent="0.25">
      <c r="G22" s="35">
        <v>2.5000000000000001E-2</v>
      </c>
      <c r="J22" s="32">
        <v>82192</v>
      </c>
    </row>
    <row r="23" spans="2:14" x14ac:dyDescent="0.25">
      <c r="C23" s="36"/>
      <c r="D23" s="36"/>
      <c r="E23" s="36"/>
      <c r="F23" s="36"/>
      <c r="G23" s="36">
        <v>2.5000000000000001E-2</v>
      </c>
      <c r="H23" s="36"/>
      <c r="J23" s="33">
        <f>SUM(J16:J22)</f>
        <v>177302.2</v>
      </c>
      <c r="L23">
        <f>J23/4.2249</f>
        <v>41966.011029846864</v>
      </c>
      <c r="N23">
        <f>177302/4.2249</f>
        <v>41965.96369144832</v>
      </c>
    </row>
    <row r="24" spans="2:14" x14ac:dyDescent="0.25">
      <c r="C24" s="36"/>
      <c r="D24" s="36"/>
      <c r="E24" s="36" t="s">
        <v>50</v>
      </c>
      <c r="F24" s="36" t="s">
        <v>51</v>
      </c>
      <c r="G24" s="36" t="s">
        <v>52</v>
      </c>
      <c r="H24" s="36" t="s">
        <v>53</v>
      </c>
    </row>
    <row r="25" spans="2:14" x14ac:dyDescent="0.25">
      <c r="C25" s="36"/>
      <c r="D25" s="36" t="s">
        <v>55</v>
      </c>
      <c r="E25" s="37">
        <v>2000000</v>
      </c>
      <c r="F25" s="36">
        <v>30</v>
      </c>
      <c r="G25" s="36">
        <v>2.5000000000000001E-2</v>
      </c>
      <c r="H25" s="37">
        <f>(E25*G25*F25)/365</f>
        <v>4109.58904109589</v>
      </c>
    </row>
    <row r="26" spans="2:14" x14ac:dyDescent="0.25">
      <c r="C26" s="36"/>
      <c r="D26" s="36" t="s">
        <v>56</v>
      </c>
      <c r="E26" s="37">
        <v>2000000</v>
      </c>
      <c r="F26" s="36">
        <v>30</v>
      </c>
      <c r="G26" s="36">
        <v>2.5000000000000001E-2</v>
      </c>
      <c r="H26" s="37">
        <f>(E26*G26*F26)/365</f>
        <v>4109.58904109589</v>
      </c>
    </row>
    <row r="27" spans="2:14" x14ac:dyDescent="0.25">
      <c r="C27" s="36"/>
      <c r="D27" s="36"/>
      <c r="E27" s="37">
        <v>2000000</v>
      </c>
      <c r="F27" s="36">
        <v>30</v>
      </c>
      <c r="G27" s="36">
        <v>2.5000000000000001E-2</v>
      </c>
      <c r="H27" s="37">
        <f>(E27*G27*F27)/365</f>
        <v>4109.58904109589</v>
      </c>
    </row>
    <row r="28" spans="2:14" x14ac:dyDescent="0.25">
      <c r="C28" s="36"/>
      <c r="D28" s="36"/>
      <c r="E28" s="37">
        <v>2000000</v>
      </c>
      <c r="F28" s="36">
        <v>30</v>
      </c>
      <c r="G28" s="36">
        <v>2.5000000000000001E-2</v>
      </c>
      <c r="H28" s="37">
        <f>(E28*G28*F28)/365</f>
        <v>4109.58904109589</v>
      </c>
    </row>
    <row r="29" spans="2:14" x14ac:dyDescent="0.25">
      <c r="C29" s="36" t="s">
        <v>59</v>
      </c>
      <c r="D29" s="36" t="s">
        <v>60</v>
      </c>
      <c r="E29" s="36"/>
      <c r="F29" s="36">
        <f>SUM(F25:F28)</f>
        <v>120</v>
      </c>
      <c r="G29" s="36" t="s">
        <v>57</v>
      </c>
      <c r="H29" s="37">
        <f>SUM(H25:H28)</f>
        <v>16438.35616438356</v>
      </c>
    </row>
    <row r="30" spans="2:14" x14ac:dyDescent="0.25">
      <c r="C30" s="36"/>
      <c r="D30" s="38">
        <v>1.65</v>
      </c>
      <c r="E30" s="36"/>
      <c r="F30" s="36"/>
      <c r="G30" s="36" t="s">
        <v>58</v>
      </c>
      <c r="H30" s="39">
        <f>H29*5</f>
        <v>82191.780821917797</v>
      </c>
    </row>
    <row r="31" spans="2:14" x14ac:dyDescent="0.25">
      <c r="B31" s="41" t="s">
        <v>61</v>
      </c>
      <c r="C31" s="42">
        <v>0.8</v>
      </c>
      <c r="D31" s="41">
        <f>C31+D30</f>
        <v>2.4500000000000002</v>
      </c>
      <c r="E31" s="43">
        <v>2.4500000000000001E-2</v>
      </c>
      <c r="F31" s="44">
        <f>(2000000*0.0245*120)/365*5</f>
        <v>80547.945205479453</v>
      </c>
      <c r="G31" s="36"/>
      <c r="H31" s="36"/>
    </row>
    <row r="32" spans="2:14" x14ac:dyDescent="0.25">
      <c r="B32" s="41" t="s">
        <v>62</v>
      </c>
      <c r="C32" s="42">
        <v>1</v>
      </c>
      <c r="D32" s="41">
        <f>C32+D30</f>
        <v>2.65</v>
      </c>
      <c r="E32" s="43">
        <v>2.6499999999999999E-2</v>
      </c>
      <c r="F32" s="44">
        <f>(2000000*0.0265*120)/365*5</f>
        <v>87123.287671232887</v>
      </c>
    </row>
    <row r="33" spans="2:7" x14ac:dyDescent="0.25">
      <c r="B33" s="41" t="s">
        <v>39</v>
      </c>
      <c r="C33" s="42">
        <v>0.55000000000000004</v>
      </c>
      <c r="D33" s="41">
        <f>C33+D30</f>
        <v>2.2000000000000002</v>
      </c>
      <c r="E33" s="43">
        <v>2.1999999999999999E-2</v>
      </c>
      <c r="F33" s="44">
        <f>(2000000*0.022*120)/365*5</f>
        <v>72328.767123287675</v>
      </c>
    </row>
    <row r="34" spans="2:7" x14ac:dyDescent="0.25">
      <c r="B34" s="40"/>
      <c r="C34" s="40"/>
      <c r="D34" s="40"/>
      <c r="E34" s="40"/>
      <c r="F34" s="40"/>
    </row>
    <row r="35" spans="2:7" x14ac:dyDescent="0.25">
      <c r="B35" s="36" t="s">
        <v>55</v>
      </c>
      <c r="C35" s="45"/>
      <c r="D35" s="45">
        <v>0.24</v>
      </c>
      <c r="E35" s="45"/>
      <c r="F35" s="45"/>
      <c r="G35" s="45"/>
    </row>
    <row r="36" spans="2:7" ht="30" x14ac:dyDescent="0.25">
      <c r="B36" s="46" t="s">
        <v>63</v>
      </c>
      <c r="C36" s="47">
        <v>1.5</v>
      </c>
      <c r="D36" s="42">
        <f>C36+D35</f>
        <v>1.74</v>
      </c>
      <c r="E36" s="48">
        <v>1.7399999999999999E-2</v>
      </c>
      <c r="F36" s="49">
        <f>(2000000*E36*120)/365*5</f>
        <v>57205.479452054795</v>
      </c>
      <c r="G36" s="45"/>
    </row>
    <row r="37" spans="2:7" x14ac:dyDescent="0.25">
      <c r="B37" s="45"/>
      <c r="C37" s="45"/>
      <c r="D37" s="45"/>
      <c r="E37" s="45"/>
      <c r="F37" s="45"/>
      <c r="G37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Ilość operacji 2020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2020-06-05T11:52:54Z</dcterms:modified>
</cp:coreProperties>
</file>